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ndalvarme.sharepoint.com/sites/Administration/Delte dokumenter/Fælles - Lisa og Kontor PC/Mosbjerg/"/>
    </mc:Choice>
  </mc:AlternateContent>
  <xr:revisionPtr revIDLastSave="0" documentId="8_{916977D1-A053-4A6C-A95C-9B8B80B676C1}" xr6:coauthVersionLast="47" xr6:coauthVersionMax="47" xr10:uidLastSave="{00000000-0000-0000-0000-000000000000}"/>
  <workbookProtection lockStructure="1"/>
  <bookViews>
    <workbookView xWindow="-108" yWindow="-108" windowWidth="30936" windowHeight="16896" xr2:uid="{00000000-000D-0000-FFFF-FFFF00000000}"/>
  </bookViews>
  <sheets>
    <sheet name="Afhængig af Varmeforbrug" sheetId="5" r:id="rId1"/>
  </sheets>
  <definedNames>
    <definedName name="_xlnm.Print_Area" localSheetId="0">'Afhængig af Varmeforbrug'!$A$1:$G$48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5" l="1"/>
  <c r="C14" i="5"/>
  <c r="C11" i="5"/>
  <c r="E22" i="5"/>
  <c r="F33" i="5"/>
  <c r="E33" i="5"/>
  <c r="F22" i="5"/>
  <c r="D22" i="5"/>
  <c r="D39" i="5"/>
  <c r="F37" i="5"/>
  <c r="E37" i="5"/>
  <c r="F36" i="5"/>
  <c r="D36" i="5"/>
  <c r="E32" i="5"/>
  <c r="F30" i="5"/>
  <c r="E30" i="5"/>
  <c r="F28" i="5"/>
  <c r="F32" i="5" s="1"/>
  <c r="E28" i="5"/>
  <c r="D28" i="5"/>
  <c r="D31" i="5" l="1"/>
  <c r="D38" i="5" s="1"/>
  <c r="D41" i="5" s="1"/>
  <c r="E31" i="5"/>
  <c r="E38" i="5" s="1"/>
  <c r="E41" i="5" s="1"/>
  <c r="E44" i="5" s="1"/>
  <c r="F31" i="5"/>
  <c r="F38" i="5" s="1"/>
  <c r="F41" i="5" s="1"/>
  <c r="F44" i="5" s="1"/>
  <c r="E39" i="5" l="1"/>
  <c r="F39" i="5"/>
  <c r="D44" i="5"/>
  <c r="F42" i="5"/>
  <c r="E42" i="5"/>
  <c r="F45" i="5" l="1"/>
  <c r="E45" i="5"/>
</calcChain>
</file>

<file path=xl/sharedStrings.xml><?xml version="1.0" encoding="utf-8"?>
<sst xmlns="http://schemas.openxmlformats.org/spreadsheetml/2006/main" count="75" uniqueCount="55">
  <si>
    <t>MWh/år</t>
  </si>
  <si>
    <t>kr. /år</t>
  </si>
  <si>
    <t>kr. /MWh</t>
  </si>
  <si>
    <t xml:space="preserve">kr. </t>
  </si>
  <si>
    <t>Levetid unit/anlæg</t>
  </si>
  <si>
    <t>år</t>
  </si>
  <si>
    <t>Service/vedligehold inkl. lovpligtig eftersyn</t>
  </si>
  <si>
    <t>Samlede omkostninger set over 20 år</t>
  </si>
  <si>
    <t xml:space="preserve">Varmebehov an gens. forbruger </t>
  </si>
  <si>
    <t>¤</t>
  </si>
  <si>
    <t>Abonnementsbidrag (pr måler)</t>
  </si>
  <si>
    <t xml:space="preserve">¤ Kilde: Energistyrelsen - Teknologikatalog/datablade for individuelle varmeanlæg opdateret juni 2021  </t>
  </si>
  <si>
    <t>Oliekedel
Som eksisterende</t>
  </si>
  <si>
    <t>Tilslutningsafgift inkl. 10 m stikledning</t>
  </si>
  <si>
    <t>Her og nu investering inkl. Moms</t>
  </si>
  <si>
    <t>Års COP / Virkningsgrad</t>
  </si>
  <si>
    <t>kr.</t>
  </si>
  <si>
    <t>Afkobling af eksisterende anlæg</t>
  </si>
  <si>
    <t>Beregnet varmepris</t>
  </si>
  <si>
    <t>ekskluderet</t>
  </si>
  <si>
    <t>Besparelse ift. Oliekedel pr. År</t>
  </si>
  <si>
    <t>Besparelse ift. Oliekedel over 20 år</t>
  </si>
  <si>
    <t>Unit inkl. inst. + demontage af eksisterende, Overslag</t>
  </si>
  <si>
    <t>Transmissionsledningsbidrag</t>
  </si>
  <si>
    <t>Unit abonnement inkl. Service</t>
  </si>
  <si>
    <t>Fjernvarme
fuld egenbetaling</t>
  </si>
  <si>
    <t>Fjernvarme 
delvis egenbetaling</t>
  </si>
  <si>
    <t>Årlig udgift set over 20 år, eks. Afbetaling</t>
  </si>
  <si>
    <t>Besparelse ift. Oliekedel excl. afbetaling</t>
  </si>
  <si>
    <t>Årlig udgift set over 20 år, inkl. Afbetaling</t>
  </si>
  <si>
    <t>Afbetaling af her og nu-Investering</t>
  </si>
  <si>
    <t>Varmeforbrug</t>
  </si>
  <si>
    <t>Effektafgifter</t>
  </si>
  <si>
    <t>Alle priser er inkl. Moms</t>
  </si>
  <si>
    <t>Omregning, Olie</t>
  </si>
  <si>
    <t>Omregning, Træpiller</t>
  </si>
  <si>
    <t>Årligt olieforbrug</t>
  </si>
  <si>
    <t>3.  Indtast din ejendoms antal opvamede kvardatmeter I det orange felt</t>
  </si>
  <si>
    <t>Indtast dit varmeforbrug</t>
  </si>
  <si>
    <t>Indtast olieforbrug</t>
  </si>
  <si>
    <t>Indtast træpilleforbrug</t>
  </si>
  <si>
    <r>
      <t xml:space="preserve">Husareal </t>
    </r>
    <r>
      <rPr>
        <sz val="10"/>
        <color theme="1"/>
        <rFont val="Calibri"/>
        <family val="2"/>
        <scheme val="minor"/>
      </rPr>
      <t>(bruges til fastlæggelse afeffektbidrag)</t>
    </r>
  </si>
  <si>
    <t>Forbrugerøkonomi, Mosbjerg</t>
  </si>
  <si>
    <t>1.  Indtast dit olie- eller træpilleforbrug I de blå felter</t>
  </si>
  <si>
    <t>Sådan gør du:</t>
  </si>
  <si>
    <t>Årligt varmeforbrug</t>
  </si>
  <si>
    <t>2.  Herefter indtast dit beregnede varmeforbrug I det gule felt</t>
  </si>
  <si>
    <t>Årligt træpilleforbrug</t>
  </si>
  <si>
    <t>L/år - (Forventet gennemsnit, ca. 2.100 L/år)</t>
  </si>
  <si>
    <t>kg/år - (Forventet gennemsnit, ca. 4.600 kg/år)</t>
  </si>
  <si>
    <t>(Hvis du ikke kender dit olie- eller træpilleforbrug, men du kender dit varmeforbrug, kan dette indtastes direkte I det gule felt)</t>
  </si>
  <si>
    <t>MWh/år - (Værdi hentes fra ovenstående omregning)</t>
  </si>
  <si>
    <t>Varmepris for oliekedel er baseret på OK's oliepris d.17/9, på 12.849,- kr. Pr. 1000 Liter</t>
  </si>
  <si>
    <t>Varmepris for fjernvarme er Sindal Varmeforsynings varmepris I 2021</t>
  </si>
  <si>
    <t>kvm.  - Gælder for huse over 80kvm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</si>
</sst>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166" fontId="0" fillId="0" borderId="2" xfId="1" applyNumberFormat="1" applyFont="1" applyFill="1" applyBorder="1" applyAlignment="1" applyProtection="1"/>
    <xf numFmtId="166" fontId="0" fillId="0" borderId="2" xfId="1" applyNumberFormat="1" applyFont="1" applyBorder="1" applyAlignment="1" applyProtection="1"/>
    <xf numFmtId="166" fontId="0" fillId="0" borderId="3" xfId="1" applyNumberFormat="1" applyFont="1" applyFill="1" applyBorder="1" applyAlignment="1" applyProtection="1"/>
    <xf numFmtId="0" fontId="0" fillId="0" borderId="0" xfId="0" applyProtection="1"/>
    <xf numFmtId="165" fontId="1" fillId="0" borderId="0" xfId="1" applyNumberFormat="1" applyFont="1" applyAlignment="1" applyProtection="1">
      <alignment horizontal="right"/>
    </xf>
    <xf numFmtId="165" fontId="0" fillId="0" borderId="0" xfId="1" applyNumberFormat="1" applyFont="1" applyAlignment="1" applyProtection="1"/>
    <xf numFmtId="0" fontId="0" fillId="0" borderId="0" xfId="0" applyAlignment="1" applyProtection="1"/>
    <xf numFmtId="0" fontId="2" fillId="0" borderId="0" xfId="0" applyFont="1" applyAlignment="1" applyProtection="1">
      <alignment vertical="center"/>
    </xf>
    <xf numFmtId="0" fontId="6" fillId="0" borderId="14" xfId="0" applyFont="1" applyBorder="1" applyProtection="1"/>
    <xf numFmtId="0" fontId="6" fillId="0" borderId="12" xfId="0" applyFont="1" applyBorder="1" applyProtection="1"/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Protection="1"/>
    <xf numFmtId="49" fontId="1" fillId="0" borderId="2" xfId="1" applyNumberFormat="1" applyFont="1" applyBorder="1" applyAlignment="1" applyProtection="1">
      <alignment horizontal="right"/>
    </xf>
    <xf numFmtId="166" fontId="0" fillId="0" borderId="0" xfId="1" applyNumberFormat="1" applyFont="1" applyFill="1" applyBorder="1" applyAlignment="1" applyProtection="1"/>
    <xf numFmtId="0" fontId="0" fillId="0" borderId="4" xfId="0" applyBorder="1" applyProtection="1"/>
    <xf numFmtId="49" fontId="1" fillId="0" borderId="0" xfId="1" applyNumberFormat="1" applyFont="1" applyBorder="1" applyAlignment="1" applyProtection="1">
      <alignment horizontal="right"/>
    </xf>
    <xf numFmtId="164" fontId="0" fillId="0" borderId="0" xfId="1" applyNumberFormat="1" applyFont="1" applyBorder="1" applyAlignment="1" applyProtection="1"/>
    <xf numFmtId="166" fontId="0" fillId="0" borderId="0" xfId="1" applyNumberFormat="1" applyFont="1" applyBorder="1" applyAlignment="1" applyProtection="1"/>
    <xf numFmtId="165" fontId="0" fillId="0" borderId="0" xfId="1" applyNumberFormat="1" applyFont="1" applyBorder="1" applyAlignment="1" applyProtection="1"/>
    <xf numFmtId="166" fontId="0" fillId="0" borderId="5" xfId="1" applyNumberFormat="1" applyFont="1" applyBorder="1" applyAlignment="1" applyProtection="1"/>
    <xf numFmtId="165" fontId="0" fillId="0" borderId="5" xfId="1" applyNumberFormat="1" applyFont="1" applyBorder="1" applyAlignment="1" applyProtection="1"/>
    <xf numFmtId="165" fontId="0" fillId="0" borderId="0" xfId="0" applyNumberFormat="1" applyProtection="1"/>
    <xf numFmtId="165" fontId="0" fillId="0" borderId="0" xfId="0" applyNumberFormat="1" applyBorder="1" applyAlignment="1" applyProtection="1"/>
    <xf numFmtId="165" fontId="1" fillId="0" borderId="0" xfId="1" applyNumberFormat="1" applyFont="1" applyBorder="1" applyAlignment="1" applyProtection="1">
      <alignment horizontal="right"/>
    </xf>
    <xf numFmtId="165" fontId="0" fillId="0" borderId="0" xfId="1" applyNumberFormat="1" applyFont="1" applyBorder="1" applyAlignment="1" applyProtection="1">
      <alignment horizontal="right" vertical="center"/>
    </xf>
    <xf numFmtId="165" fontId="0" fillId="0" borderId="5" xfId="1" applyNumberFormat="1" applyFont="1" applyBorder="1" applyAlignment="1" applyProtection="1">
      <alignment horizontal="right" vertical="center"/>
    </xf>
    <xf numFmtId="0" fontId="0" fillId="0" borderId="0" xfId="0" applyBorder="1" applyAlignment="1" applyProtection="1"/>
    <xf numFmtId="0" fontId="0" fillId="0" borderId="9" xfId="0" applyBorder="1" applyProtection="1"/>
    <xf numFmtId="49" fontId="1" fillId="0" borderId="10" xfId="1" applyNumberFormat="1" applyFont="1" applyBorder="1" applyAlignment="1" applyProtection="1">
      <alignment horizontal="right"/>
    </xf>
    <xf numFmtId="166" fontId="0" fillId="0" borderId="10" xfId="1" applyNumberFormat="1" applyFont="1" applyBorder="1" applyAlignment="1" applyProtection="1"/>
    <xf numFmtId="166" fontId="0" fillId="2" borderId="10" xfId="1" applyNumberFormat="1" applyFont="1" applyFill="1" applyBorder="1" applyAlignment="1" applyProtection="1"/>
    <xf numFmtId="0" fontId="0" fillId="0" borderId="6" xfId="0" applyBorder="1" applyProtection="1"/>
    <xf numFmtId="49" fontId="1" fillId="0" borderId="7" xfId="1" applyNumberFormat="1" applyFont="1" applyBorder="1" applyAlignment="1" applyProtection="1">
      <alignment horizontal="right"/>
    </xf>
    <xf numFmtId="165" fontId="0" fillId="0" borderId="7" xfId="1" applyNumberFormat="1" applyFont="1" applyBorder="1" applyAlignment="1" applyProtection="1"/>
    <xf numFmtId="166" fontId="0" fillId="0" borderId="7" xfId="1" applyNumberFormat="1" applyFont="1" applyBorder="1" applyAlignment="1" applyProtection="1"/>
    <xf numFmtId="165" fontId="0" fillId="0" borderId="2" xfId="1" applyNumberFormat="1" applyFont="1" applyBorder="1" applyAlignment="1" applyProtection="1"/>
    <xf numFmtId="165" fontId="0" fillId="0" borderId="3" xfId="1" applyNumberFormat="1" applyFont="1" applyBorder="1" applyAlignment="1" applyProtection="1"/>
    <xf numFmtId="167" fontId="0" fillId="0" borderId="0" xfId="0" applyNumberFormat="1" applyProtection="1"/>
    <xf numFmtId="0" fontId="2" fillId="0" borderId="0" xfId="0" applyFont="1" applyProtection="1"/>
    <xf numFmtId="165" fontId="0" fillId="2" borderId="0" xfId="1" applyNumberFormat="1" applyFont="1" applyFill="1" applyBorder="1" applyAlignment="1" applyProtection="1"/>
    <xf numFmtId="165" fontId="0" fillId="2" borderId="5" xfId="1" applyNumberFormat="1" applyFont="1" applyFill="1" applyBorder="1" applyAlignment="1" applyProtection="1"/>
    <xf numFmtId="165" fontId="0" fillId="0" borderId="0" xfId="1" applyNumberFormat="1" applyFont="1" applyFill="1" applyBorder="1" applyAlignment="1" applyProtection="1"/>
    <xf numFmtId="165" fontId="0" fillId="2" borderId="0" xfId="1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49" fontId="2" fillId="0" borderId="7" xfId="1" applyNumberFormat="1" applyFont="1" applyBorder="1" applyAlignment="1" applyProtection="1">
      <alignment horizontal="right"/>
    </xf>
    <xf numFmtId="165" fontId="2" fillId="0" borderId="7" xfId="1" applyNumberFormat="1" applyFont="1" applyBorder="1" applyAlignment="1" applyProtection="1"/>
    <xf numFmtId="165" fontId="2" fillId="0" borderId="8" xfId="1" applyNumberFormat="1" applyFont="1" applyBorder="1" applyAlignment="1" applyProtection="1"/>
    <xf numFmtId="165" fontId="2" fillId="0" borderId="0" xfId="1" applyNumberFormat="1" applyFont="1" applyBorder="1" applyAlignment="1" applyProtection="1"/>
    <xf numFmtId="0" fontId="2" fillId="0" borderId="6" xfId="0" applyFont="1" applyFill="1" applyBorder="1" applyProtection="1"/>
    <xf numFmtId="165" fontId="2" fillId="0" borderId="7" xfId="0" applyNumberFormat="1" applyFont="1" applyBorder="1" applyAlignment="1" applyProtection="1"/>
    <xf numFmtId="0" fontId="4" fillId="3" borderId="6" xfId="0" applyFont="1" applyFill="1" applyBorder="1" applyProtection="1"/>
    <xf numFmtId="49" fontId="4" fillId="3" borderId="7" xfId="1" applyNumberFormat="1" applyFont="1" applyFill="1" applyBorder="1" applyAlignment="1" applyProtection="1">
      <alignment horizontal="right"/>
    </xf>
    <xf numFmtId="165" fontId="5" fillId="3" borderId="7" xfId="1" applyNumberFormat="1" applyFont="1" applyFill="1" applyBorder="1" applyAlignment="1" applyProtection="1"/>
    <xf numFmtId="165" fontId="5" fillId="3" borderId="8" xfId="1" applyNumberFormat="1" applyFont="1" applyFill="1" applyBorder="1" applyAlignment="1" applyProtection="1"/>
    <xf numFmtId="165" fontId="5" fillId="3" borderId="7" xfId="0" applyNumberFormat="1" applyFont="1" applyFill="1" applyBorder="1" applyAlignment="1" applyProtection="1"/>
    <xf numFmtId="165" fontId="2" fillId="0" borderId="0" xfId="0" applyNumberFormat="1" applyFont="1" applyProtection="1"/>
    <xf numFmtId="0" fontId="3" fillId="0" borderId="0" xfId="0" applyFont="1" applyProtection="1"/>
    <xf numFmtId="0" fontId="0" fillId="2" borderId="0" xfId="0" applyFill="1"/>
    <xf numFmtId="0" fontId="5" fillId="2" borderId="0" xfId="0" applyFont="1" applyFill="1"/>
    <xf numFmtId="165" fontId="1" fillId="4" borderId="15" xfId="1" applyNumberFormat="1" applyFont="1" applyFill="1" applyBorder="1" applyAlignment="1" applyProtection="1">
      <alignment horizontal="right" wrapText="1"/>
    </xf>
    <xf numFmtId="165" fontId="0" fillId="0" borderId="11" xfId="1" applyNumberFormat="1" applyFont="1" applyBorder="1" applyAlignment="1" applyProtection="1"/>
    <xf numFmtId="165" fontId="0" fillId="0" borderId="8" xfId="1" applyNumberFormat="1" applyFont="1" applyBorder="1" applyAlignment="1" applyProtection="1"/>
    <xf numFmtId="165" fontId="0" fillId="2" borderId="5" xfId="1" applyNumberFormat="1" applyFont="1" applyFill="1" applyBorder="1" applyAlignment="1" applyProtection="1">
      <alignment horizontal="right"/>
    </xf>
    <xf numFmtId="0" fontId="6" fillId="0" borderId="16" xfId="0" applyFont="1" applyBorder="1" applyProtection="1"/>
    <xf numFmtId="0" fontId="6" fillId="0" borderId="18" xfId="0" applyFont="1" applyBorder="1" applyProtection="1"/>
    <xf numFmtId="1" fontId="0" fillId="5" borderId="17" xfId="0" applyNumberFormat="1" applyFill="1" applyBorder="1"/>
    <xf numFmtId="167" fontId="0" fillId="2" borderId="19" xfId="0" applyNumberFormat="1" applyFill="1" applyBorder="1"/>
    <xf numFmtId="165" fontId="1" fillId="6" borderId="13" xfId="1" applyNumberFormat="1" applyFont="1" applyFill="1" applyBorder="1" applyAlignment="1" applyProtection="1">
      <alignment horizontal="right" wrapText="1"/>
    </xf>
    <xf numFmtId="165" fontId="8" fillId="0" borderId="0" xfId="1" applyNumberFormat="1" applyFont="1" applyAlignment="1" applyProtection="1">
      <alignment horizontal="left" wrapText="1"/>
    </xf>
    <xf numFmtId="0" fontId="8" fillId="0" borderId="0" xfId="0" applyFont="1" applyProtection="1"/>
    <xf numFmtId="0" fontId="4" fillId="0" borderId="0" xfId="0" applyFont="1" applyBorder="1" applyAlignment="1" applyProtection="1">
      <alignment horizontal="left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8A950-E1B9-44C7-95C6-660BC7267A47}">
  <sheetPr>
    <pageSetUpPr fitToPage="1"/>
  </sheetPr>
  <dimension ref="A1:P48"/>
  <sheetViews>
    <sheetView showGridLines="0" tabSelected="1" zoomScaleNormal="100" workbookViewId="0">
      <selection activeCell="E16" sqref="E16"/>
    </sheetView>
  </sheetViews>
  <sheetFormatPr defaultColWidth="8.88671875" defaultRowHeight="14.4" x14ac:dyDescent="0.3"/>
  <cols>
    <col min="1" max="1" width="2.88671875" style="4" customWidth="1"/>
    <col min="2" max="2" width="44.21875" style="4" customWidth="1"/>
    <col min="3" max="3" width="11.33203125" style="5" customWidth="1"/>
    <col min="4" max="5" width="17" style="6" customWidth="1"/>
    <col min="6" max="6" width="17" style="7" customWidth="1"/>
    <col min="7" max="7" width="2.77734375" style="7" customWidth="1"/>
    <col min="8" max="8" width="17" style="7" customWidth="1"/>
    <col min="9" max="9" width="5.5546875" style="4" customWidth="1"/>
    <col min="10" max="10" width="68.44140625" style="4" bestFit="1" customWidth="1"/>
    <col min="11" max="12" width="8.88671875" style="4"/>
    <col min="13" max="13" width="18.77734375" style="4" customWidth="1"/>
    <col min="14" max="14" width="11" style="4" bestFit="1" customWidth="1"/>
    <col min="15" max="15" width="5.6640625" style="4" bestFit="1" customWidth="1"/>
    <col min="16" max="16384" width="8.88671875" style="4"/>
  </cols>
  <sheetData>
    <row r="1" spans="1:13" ht="25.8" x14ac:dyDescent="0.5">
      <c r="B1" s="61" t="s">
        <v>42</v>
      </c>
    </row>
    <row r="2" spans="1:13" x14ac:dyDescent="0.3">
      <c r="D2"/>
      <c r="E2"/>
      <c r="F2"/>
      <c r="G2"/>
      <c r="H2"/>
    </row>
    <row r="3" spans="1:13" ht="25.8" x14ac:dyDescent="0.5">
      <c r="B3" s="61" t="s">
        <v>44</v>
      </c>
      <c r="C3" s="60"/>
      <c r="D3"/>
      <c r="E3"/>
      <c r="F3"/>
      <c r="G3"/>
      <c r="H3"/>
    </row>
    <row r="4" spans="1:13" x14ac:dyDescent="0.3">
      <c r="B4" s="60" t="s">
        <v>43</v>
      </c>
      <c r="C4" s="60"/>
      <c r="D4"/>
      <c r="E4"/>
      <c r="F4"/>
      <c r="G4"/>
      <c r="H4"/>
    </row>
    <row r="5" spans="1:13" x14ac:dyDescent="0.3">
      <c r="B5" s="60" t="s">
        <v>46</v>
      </c>
      <c r="C5" s="60"/>
      <c r="D5" s="60"/>
      <c r="E5" s="60"/>
      <c r="F5" s="60"/>
    </row>
    <row r="6" spans="1:13" x14ac:dyDescent="0.3">
      <c r="A6" s="8"/>
      <c r="B6" s="60" t="s">
        <v>37</v>
      </c>
      <c r="C6" s="60"/>
      <c r="D6" s="60"/>
      <c r="E6" s="60"/>
      <c r="F6" s="60"/>
    </row>
    <row r="7" spans="1:13" x14ac:dyDescent="0.3">
      <c r="A7" s="8"/>
      <c r="B7" s="60" t="s">
        <v>50</v>
      </c>
      <c r="C7" s="60"/>
      <c r="D7" s="60"/>
      <c r="E7" s="60"/>
      <c r="F7" s="60"/>
    </row>
    <row r="9" spans="1:13" ht="32.4" customHeight="1" thickBot="1" x14ac:dyDescent="0.55000000000000004">
      <c r="B9" s="61" t="s">
        <v>34</v>
      </c>
      <c r="C9" s="71" t="s">
        <v>39</v>
      </c>
      <c r="I9" s="8"/>
      <c r="J9" s="8"/>
      <c r="K9" s="8"/>
      <c r="L9" s="8"/>
      <c r="M9" s="8"/>
    </row>
    <row r="10" spans="1:13" ht="25.8" x14ac:dyDescent="0.5">
      <c r="B10" s="66" t="s">
        <v>36</v>
      </c>
      <c r="C10" s="68">
        <v>2117.6470588235293</v>
      </c>
      <c r="D10" t="s">
        <v>48</v>
      </c>
      <c r="E10" s="4"/>
      <c r="F10" s="4"/>
      <c r="G10" s="4"/>
    </row>
    <row r="11" spans="1:13" ht="26.4" thickBot="1" x14ac:dyDescent="0.55000000000000004">
      <c r="B11" s="67" t="s">
        <v>45</v>
      </c>
      <c r="C11" s="69">
        <f>C10*0.85/100</f>
        <v>17.999999999999996</v>
      </c>
      <c r="D11" t="s">
        <v>0</v>
      </c>
      <c r="E11" s="4"/>
      <c r="F11" s="4"/>
      <c r="G11" s="4"/>
    </row>
    <row r="12" spans="1:13" ht="39.6" thickBot="1" x14ac:dyDescent="0.55000000000000004">
      <c r="B12" s="61" t="s">
        <v>35</v>
      </c>
      <c r="C12" s="71" t="s">
        <v>40</v>
      </c>
    </row>
    <row r="13" spans="1:13" ht="25.8" x14ac:dyDescent="0.5">
      <c r="B13" s="66" t="s">
        <v>47</v>
      </c>
      <c r="C13" s="68">
        <v>4591.8367346938785</v>
      </c>
      <c r="D13" t="s">
        <v>49</v>
      </c>
    </row>
    <row r="14" spans="1:13" ht="26.4" thickBot="1" x14ac:dyDescent="0.55000000000000004">
      <c r="B14" s="67" t="s">
        <v>45</v>
      </c>
      <c r="C14" s="69">
        <f>C13*4.9*0.8/1000</f>
        <v>18.000000000000007</v>
      </c>
      <c r="D14" t="s">
        <v>0</v>
      </c>
      <c r="I14" s="24"/>
    </row>
    <row r="17" spans="1:16" ht="15" thickBot="1" x14ac:dyDescent="0.35">
      <c r="C17" s="72" t="s">
        <v>38</v>
      </c>
      <c r="D17" s="4"/>
      <c r="F17" s="4"/>
      <c r="G17" s="4"/>
      <c r="H17" s="4"/>
    </row>
    <row r="18" spans="1:16" ht="26.4" thickBot="1" x14ac:dyDescent="0.55000000000000004">
      <c r="B18" s="9" t="s">
        <v>31</v>
      </c>
      <c r="C18" s="62">
        <v>18</v>
      </c>
      <c r="D18" s="6" t="s">
        <v>51</v>
      </c>
      <c r="F18" s="4"/>
      <c r="G18" s="4"/>
      <c r="H18" s="4"/>
    </row>
    <row r="19" spans="1:16" ht="26.4" thickBot="1" x14ac:dyDescent="0.55000000000000004">
      <c r="B19" s="10" t="s">
        <v>41</v>
      </c>
      <c r="C19" s="70">
        <v>120</v>
      </c>
      <c r="D19" s="6" t="s">
        <v>54</v>
      </c>
    </row>
    <row r="20" spans="1:16" x14ac:dyDescent="0.3">
      <c r="B20"/>
      <c r="C20"/>
      <c r="D20"/>
      <c r="E20"/>
      <c r="F20"/>
    </row>
    <row r="21" spans="1:16" ht="43.8" thickBot="1" x14ac:dyDescent="0.35">
      <c r="B21" s="73" t="s">
        <v>33</v>
      </c>
      <c r="C21" s="73"/>
      <c r="D21" s="11" t="s">
        <v>12</v>
      </c>
      <c r="E21" s="12" t="s">
        <v>26</v>
      </c>
      <c r="F21" s="11" t="s">
        <v>25</v>
      </c>
      <c r="G21" s="11"/>
      <c r="H21" s="13"/>
    </row>
    <row r="22" spans="1:16" x14ac:dyDescent="0.3">
      <c r="B22" s="14" t="s">
        <v>8</v>
      </c>
      <c r="C22" s="15" t="s">
        <v>0</v>
      </c>
      <c r="D22" s="1">
        <f>C18</f>
        <v>18</v>
      </c>
      <c r="E22" s="2">
        <f>C18</f>
        <v>18</v>
      </c>
      <c r="F22" s="3">
        <f>C18</f>
        <v>18</v>
      </c>
      <c r="G22" s="16"/>
      <c r="H22" s="4"/>
      <c r="I22" s="24"/>
    </row>
    <row r="23" spans="1:16" s="41" customFormat="1" x14ac:dyDescent="0.3">
      <c r="A23" s="4"/>
      <c r="B23" s="17" t="s">
        <v>15</v>
      </c>
      <c r="C23" s="18"/>
      <c r="D23" s="19">
        <v>0.85</v>
      </c>
      <c r="E23" s="20">
        <v>0</v>
      </c>
      <c r="F23" s="22">
        <v>0</v>
      </c>
      <c r="G23" s="16"/>
      <c r="H23" s="4"/>
      <c r="I23" s="4"/>
      <c r="J23" s="4"/>
      <c r="K23" s="4"/>
      <c r="L23" s="4"/>
      <c r="M23" s="4"/>
      <c r="N23" s="4"/>
      <c r="O23" s="4"/>
      <c r="P23" s="4"/>
    </row>
    <row r="24" spans="1:16" s="41" customFormat="1" x14ac:dyDescent="0.3">
      <c r="A24" s="4"/>
      <c r="B24" s="17" t="s">
        <v>22</v>
      </c>
      <c r="C24" s="18" t="s">
        <v>3</v>
      </c>
      <c r="D24" s="20">
        <v>0</v>
      </c>
      <c r="E24" s="20">
        <v>0</v>
      </c>
      <c r="F24" s="23">
        <v>17500</v>
      </c>
      <c r="G24" s="21"/>
      <c r="H24" s="4"/>
      <c r="I24" s="4"/>
      <c r="J24" s="4"/>
      <c r="K24" s="4"/>
      <c r="L24" s="4"/>
      <c r="M24" s="4"/>
      <c r="N24" s="4"/>
      <c r="O24" s="4"/>
      <c r="P24" s="4"/>
    </row>
    <row r="25" spans="1:16" s="41" customFormat="1" x14ac:dyDescent="0.3">
      <c r="A25" s="4"/>
      <c r="B25" s="17" t="s">
        <v>17</v>
      </c>
      <c r="C25" s="26" t="s">
        <v>16</v>
      </c>
      <c r="D25" s="20">
        <v>0</v>
      </c>
      <c r="E25" s="27" t="s">
        <v>19</v>
      </c>
      <c r="F25" s="28" t="s">
        <v>19</v>
      </c>
      <c r="G25" s="7"/>
      <c r="H25" s="4"/>
      <c r="I25" s="4"/>
      <c r="J25" s="4"/>
      <c r="K25" s="4"/>
      <c r="L25" s="4"/>
      <c r="M25" s="4"/>
    </row>
    <row r="26" spans="1:16" x14ac:dyDescent="0.3">
      <c r="A26" s="41"/>
      <c r="B26" s="17" t="s">
        <v>4</v>
      </c>
      <c r="C26" s="18" t="s">
        <v>5</v>
      </c>
      <c r="D26" s="29">
        <v>20</v>
      </c>
      <c r="E26" s="29">
        <v>25</v>
      </c>
      <c r="F26" s="23">
        <v>25</v>
      </c>
      <c r="G26" s="25" t="s">
        <v>9</v>
      </c>
      <c r="H26" s="4"/>
      <c r="N26" s="41"/>
      <c r="O26" s="41"/>
      <c r="P26" s="41"/>
    </row>
    <row r="27" spans="1:16" ht="15" customHeight="1" thickBot="1" x14ac:dyDescent="0.35">
      <c r="A27" s="41"/>
      <c r="B27" s="30" t="s">
        <v>13</v>
      </c>
      <c r="C27" s="31" t="s">
        <v>3</v>
      </c>
      <c r="D27" s="32">
        <v>0</v>
      </c>
      <c r="E27" s="33">
        <v>37500</v>
      </c>
      <c r="F27" s="63">
        <v>37500</v>
      </c>
      <c r="G27" s="25"/>
      <c r="H27" s="4"/>
      <c r="N27" s="41"/>
      <c r="O27" s="41"/>
      <c r="P27" s="41"/>
    </row>
    <row r="28" spans="1:16" ht="15" customHeight="1" thickBot="1" x14ac:dyDescent="0.35">
      <c r="A28" s="41"/>
      <c r="B28" s="34" t="s">
        <v>14</v>
      </c>
      <c r="C28" s="35" t="s">
        <v>3</v>
      </c>
      <c r="D28" s="36">
        <f>D24+D27</f>
        <v>0</v>
      </c>
      <c r="E28" s="37">
        <f>E27</f>
        <v>37500</v>
      </c>
      <c r="F28" s="64">
        <f>F24+F27</f>
        <v>55000</v>
      </c>
      <c r="G28" s="25"/>
      <c r="H28" s="4"/>
    </row>
    <row r="29" spans="1:16" ht="15" thickBot="1" x14ac:dyDescent="0.35">
      <c r="D29" s="7"/>
      <c r="F29" s="6"/>
      <c r="H29" s="4"/>
    </row>
    <row r="30" spans="1:16" x14ac:dyDescent="0.3">
      <c r="B30" s="14" t="s">
        <v>18</v>
      </c>
      <c r="C30" s="15" t="s">
        <v>2</v>
      </c>
      <c r="D30" s="38">
        <f>(12849/10)/0.85</f>
        <v>1511.6470588235295</v>
      </c>
      <c r="E30" s="38">
        <f>340*1.25</f>
        <v>425</v>
      </c>
      <c r="F30" s="39">
        <f>340*1.25</f>
        <v>425</v>
      </c>
      <c r="G30" s="21"/>
      <c r="H30" s="4"/>
      <c r="J30" s="41"/>
      <c r="K30" s="41"/>
      <c r="L30" s="41"/>
      <c r="M30" s="41"/>
    </row>
    <row r="31" spans="1:16" x14ac:dyDescent="0.3">
      <c r="B31" s="17" t="s">
        <v>18</v>
      </c>
      <c r="C31" s="18" t="s">
        <v>1</v>
      </c>
      <c r="D31" s="21">
        <f>D22*D30/D23</f>
        <v>32011.34948096886</v>
      </c>
      <c r="E31" s="21">
        <f>E22*E30</f>
        <v>7650</v>
      </c>
      <c r="F31" s="23">
        <f>F22*F30</f>
        <v>7650</v>
      </c>
      <c r="G31" s="21"/>
      <c r="H31" s="4"/>
      <c r="I31" s="41"/>
      <c r="J31" s="41"/>
      <c r="K31" s="41"/>
      <c r="L31" s="41"/>
      <c r="M31" s="41"/>
    </row>
    <row r="32" spans="1:16" x14ac:dyDescent="0.3">
      <c r="B32" s="17" t="s">
        <v>30</v>
      </c>
      <c r="C32" s="18" t="s">
        <v>1</v>
      </c>
      <c r="D32" s="42">
        <v>0</v>
      </c>
      <c r="E32" s="42">
        <f>E27/20</f>
        <v>1875</v>
      </c>
      <c r="F32" s="43">
        <f>(F28)/20</f>
        <v>2750</v>
      </c>
      <c r="G32" s="21"/>
      <c r="H32" s="40"/>
      <c r="I32" s="41"/>
      <c r="J32" s="41"/>
      <c r="K32" s="41"/>
      <c r="L32" s="41"/>
      <c r="M32" s="41"/>
    </row>
    <row r="33" spans="2:9" x14ac:dyDescent="0.3">
      <c r="B33" s="17" t="s">
        <v>32</v>
      </c>
      <c r="C33" s="18" t="s">
        <v>1</v>
      </c>
      <c r="D33" s="21">
        <v>0</v>
      </c>
      <c r="E33" s="42">
        <f>80*25+(C19-80)*22</f>
        <v>2880</v>
      </c>
      <c r="F33" s="43">
        <f>80*25+(C19-80)*22</f>
        <v>2880</v>
      </c>
      <c r="G33" s="21"/>
      <c r="H33" s="40"/>
      <c r="I33" s="41"/>
    </row>
    <row r="34" spans="2:9" x14ac:dyDescent="0.3">
      <c r="B34" s="17" t="s">
        <v>24</v>
      </c>
      <c r="C34" s="18" t="s">
        <v>1</v>
      </c>
      <c r="D34" s="44">
        <v>0</v>
      </c>
      <c r="E34" s="42">
        <v>1500</v>
      </c>
      <c r="F34" s="43">
        <v>0</v>
      </c>
      <c r="G34" s="21"/>
      <c r="H34" s="4"/>
    </row>
    <row r="35" spans="2:9" x14ac:dyDescent="0.3">
      <c r="B35" s="17" t="s">
        <v>23</v>
      </c>
      <c r="C35" s="18" t="s">
        <v>1</v>
      </c>
      <c r="D35" s="44">
        <v>0</v>
      </c>
      <c r="E35" s="45">
        <v>600</v>
      </c>
      <c r="F35" s="65">
        <v>600</v>
      </c>
      <c r="G35" s="21"/>
      <c r="H35" s="4"/>
    </row>
    <row r="36" spans="2:9" x14ac:dyDescent="0.3">
      <c r="B36" s="17" t="s">
        <v>6</v>
      </c>
      <c r="C36" s="18" t="s">
        <v>1</v>
      </c>
      <c r="D36" s="21">
        <f>181*7.44*1.25+350</f>
        <v>2033.3000000000002</v>
      </c>
      <c r="E36" s="21">
        <v>0</v>
      </c>
      <c r="F36" s="23">
        <f>7.44*46</f>
        <v>342.24</v>
      </c>
      <c r="G36" s="25" t="s">
        <v>9</v>
      </c>
      <c r="H36" s="4"/>
      <c r="I36" s="24"/>
    </row>
    <row r="37" spans="2:9" ht="15" thickBot="1" x14ac:dyDescent="0.35">
      <c r="B37" s="17" t="s">
        <v>10</v>
      </c>
      <c r="C37" s="18" t="s">
        <v>1</v>
      </c>
      <c r="D37" s="21">
        <v>0</v>
      </c>
      <c r="E37" s="21">
        <f>900*1.25</f>
        <v>1125</v>
      </c>
      <c r="F37" s="23">
        <f>900*1.25</f>
        <v>1125</v>
      </c>
      <c r="G37" s="21"/>
      <c r="H37" s="4"/>
      <c r="I37" s="58"/>
    </row>
    <row r="38" spans="2:9" ht="15" thickBot="1" x14ac:dyDescent="0.35">
      <c r="B38" s="46" t="s">
        <v>27</v>
      </c>
      <c r="C38" s="47" t="s">
        <v>1</v>
      </c>
      <c r="D38" s="48">
        <f>D31+D33+D36</f>
        <v>34044.649480968859</v>
      </c>
      <c r="E38" s="48">
        <f>E31+E33+E37++E34+E35</f>
        <v>13755</v>
      </c>
      <c r="F38" s="49">
        <f>F31+F33+F37+F36+F35</f>
        <v>12597.24</v>
      </c>
      <c r="G38" s="50"/>
      <c r="H38" s="4"/>
      <c r="I38" s="24"/>
    </row>
    <row r="39" spans="2:9" ht="15" thickBot="1" x14ac:dyDescent="0.35">
      <c r="B39" s="51" t="s">
        <v>28</v>
      </c>
      <c r="C39" s="47" t="s">
        <v>16</v>
      </c>
      <c r="D39" s="52">
        <f>0</f>
        <v>0</v>
      </c>
      <c r="E39" s="52">
        <f>D38-E38</f>
        <v>20289.649480968859</v>
      </c>
      <c r="F39" s="49">
        <f>D38-F38</f>
        <v>21447.409480968861</v>
      </c>
      <c r="G39" s="50"/>
      <c r="H39" s="4"/>
    </row>
    <row r="40" spans="2:9" ht="15" thickBot="1" x14ac:dyDescent="0.35">
      <c r="D40" s="7"/>
      <c r="F40" s="6"/>
      <c r="H40" s="41"/>
    </row>
    <row r="41" spans="2:9" ht="26.4" thickBot="1" x14ac:dyDescent="0.55000000000000004">
      <c r="B41" s="53" t="s">
        <v>29</v>
      </c>
      <c r="C41" s="54" t="s">
        <v>1</v>
      </c>
      <c r="D41" s="55">
        <f>D38</f>
        <v>34044.649480968859</v>
      </c>
      <c r="E41" s="55">
        <f>E38+E32</f>
        <v>15630</v>
      </c>
      <c r="F41" s="56">
        <f>F38+F32</f>
        <v>15347.24</v>
      </c>
      <c r="G41" s="50"/>
      <c r="H41" s="41"/>
    </row>
    <row r="42" spans="2:9" ht="26.4" thickBot="1" x14ac:dyDescent="0.55000000000000004">
      <c r="B42" s="53" t="s">
        <v>20</v>
      </c>
      <c r="C42" s="54" t="s">
        <v>16</v>
      </c>
      <c r="D42" s="57">
        <v>0</v>
      </c>
      <c r="E42" s="57">
        <f>D41-E41</f>
        <v>18414.649480968859</v>
      </c>
      <c r="F42" s="56">
        <f>D41-F41</f>
        <v>18697.409480968861</v>
      </c>
      <c r="G42" s="50"/>
      <c r="H42" s="41"/>
    </row>
    <row r="43" spans="2:9" ht="15" thickBot="1" x14ac:dyDescent="0.35">
      <c r="D43" s="7"/>
      <c r="F43" s="6"/>
      <c r="H43" s="4"/>
    </row>
    <row r="44" spans="2:9" ht="15" thickBot="1" x14ac:dyDescent="0.35">
      <c r="B44" s="46" t="s">
        <v>7</v>
      </c>
      <c r="C44" s="47" t="s">
        <v>3</v>
      </c>
      <c r="D44" s="48">
        <f>D41*20</f>
        <v>680892.98961937719</v>
      </c>
      <c r="E44" s="48">
        <f>E41*20</f>
        <v>312600</v>
      </c>
      <c r="F44" s="49">
        <f>F41*20</f>
        <v>306944.8</v>
      </c>
      <c r="H44" s="4"/>
    </row>
    <row r="45" spans="2:9" ht="15" thickBot="1" x14ac:dyDescent="0.35">
      <c r="B45" s="51" t="s">
        <v>21</v>
      </c>
      <c r="C45" s="47" t="s">
        <v>16</v>
      </c>
      <c r="D45" s="52">
        <v>0</v>
      </c>
      <c r="E45" s="52">
        <f>D44-E44</f>
        <v>368292.98961937719</v>
      </c>
      <c r="F45" s="49">
        <f>D44-F44</f>
        <v>373948.1896193772</v>
      </c>
      <c r="H45" s="4"/>
    </row>
    <row r="46" spans="2:9" x14ac:dyDescent="0.3">
      <c r="B46" s="59" t="s">
        <v>11</v>
      </c>
      <c r="H46" s="4"/>
    </row>
    <row r="47" spans="2:9" x14ac:dyDescent="0.3">
      <c r="B47" s="59" t="s">
        <v>52</v>
      </c>
      <c r="H47" s="4"/>
    </row>
    <row r="48" spans="2:9" x14ac:dyDescent="0.3">
      <c r="B48" s="59" t="s">
        <v>53</v>
      </c>
    </row>
  </sheetData>
  <protectedRanges>
    <protectedRange sqref="C18:C20 C10 C13" name="Område1" securityDescriptor="O:WDG:WDD:(A;;CC;;;WD)"/>
  </protectedRanges>
  <mergeCells count="1">
    <mergeCell ref="B21:C21"/>
  </mergeCells>
  <pageMargins left="0.7" right="0.7" top="0.75" bottom="0.75" header="0.3" footer="0.3"/>
  <pageSetup paperSize="9"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E0F0F5DC07B340B7C91A66B7391576" ma:contentTypeVersion="7" ma:contentTypeDescription="Opret et nyt dokument." ma:contentTypeScope="" ma:versionID="73f3b7fcb127cb04399981dd0586de01">
  <xsd:schema xmlns:xsd="http://www.w3.org/2001/XMLSchema" xmlns:xs="http://www.w3.org/2001/XMLSchema" xmlns:p="http://schemas.microsoft.com/office/2006/metadata/properties" xmlns:ns2="f4fef490-9a8d-48b9-aeb0-8c8a9dde6f26" targetNamespace="http://schemas.microsoft.com/office/2006/metadata/properties" ma:root="true" ma:fieldsID="506ad3ae1864d7b0f747e99e2720a8e1" ns2:_="">
    <xsd:import namespace="f4fef490-9a8d-48b9-aeb0-8c8a9dde6f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ef490-9a8d-48b9-aeb0-8c8a9dde6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04DA41-47E0-4510-B656-42D13CA62A1D}"/>
</file>

<file path=customXml/itemProps2.xml><?xml version="1.0" encoding="utf-8"?>
<ds:datastoreItem xmlns:ds="http://schemas.openxmlformats.org/officeDocument/2006/customXml" ds:itemID="{EC71684E-D861-470A-AAA2-4C5C6EFE7BE8}"/>
</file>

<file path=customXml/itemProps3.xml><?xml version="1.0" encoding="utf-8"?>
<ds:datastoreItem xmlns:ds="http://schemas.openxmlformats.org/officeDocument/2006/customXml" ds:itemID="{09748B8B-313A-4A2A-95A1-3827477715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Afhængig af Varmeforbrug</vt:lpstr>
      <vt:lpstr>'Afhængig af Varmeforbrug'!Udskriftsområde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kirke</dc:creator>
  <cp:lastModifiedBy>Kontor</cp:lastModifiedBy>
  <cp:lastPrinted>2021-09-17T09:11:15Z</cp:lastPrinted>
  <dcterms:created xsi:type="dcterms:W3CDTF">2021-01-28T23:12:53Z</dcterms:created>
  <dcterms:modified xsi:type="dcterms:W3CDTF">2021-09-23T10:16:51Z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0x01010098E0F0F5DC07B340B7C91A66B7391576</vt:lpwstr>
  </property>
</Properties>
</file>